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255" windowWidth="7380" windowHeight="4410" tabRatio="314" activeTab="0"/>
  </bookViews>
  <sheets>
    <sheet name="Gearing" sheetId="1" r:id="rId1"/>
    <sheet name="Sheet2" sheetId="2" r:id="rId2"/>
    <sheet name="Sheet3" sheetId="3" state="hidden" r:id="rId3"/>
  </sheets>
  <definedNames>
    <definedName name="_xlnm.Print_Area" localSheetId="0">'Gearing'!$A$2:$K$38</definedName>
  </definedNames>
  <calcPr fullCalcOnLoad="1"/>
</workbook>
</file>

<file path=xl/sharedStrings.xml><?xml version="1.0" encoding="utf-8"?>
<sst xmlns="http://schemas.openxmlformats.org/spreadsheetml/2006/main" count="57" uniqueCount="42">
  <si>
    <t>N/A</t>
  </si>
  <si>
    <t>Minimum Speed</t>
  </si>
  <si>
    <t>Maximum Speed</t>
  </si>
  <si>
    <t>Speed at Max Power</t>
  </si>
  <si>
    <t>Change Down Speed</t>
  </si>
  <si>
    <t>Change Up Speed</t>
  </si>
  <si>
    <t>Speed Range</t>
  </si>
  <si>
    <t>(MPH)</t>
  </si>
  <si>
    <t>Values (Enter)</t>
  </si>
  <si>
    <t>Total Ratio</t>
  </si>
  <si>
    <t>Gear</t>
  </si>
  <si>
    <t>RPM Drop at Change Up</t>
  </si>
  <si>
    <t>(RPM)</t>
  </si>
  <si>
    <t>% RPM Drop at Change Up</t>
  </si>
  <si>
    <t>(% RPM)</t>
  </si>
  <si>
    <t xml:space="preserve"> * Enter N/A if No 6th Gear</t>
  </si>
  <si>
    <t>1. Gang Übersetzung</t>
  </si>
  <si>
    <t>2. Gang Übersetzung</t>
  </si>
  <si>
    <t>3. Gang Übersetzung</t>
  </si>
  <si>
    <t>5. Gang Übersetzung</t>
  </si>
  <si>
    <t>6. Gang Übersetzung</t>
  </si>
  <si>
    <t>Kegelrad</t>
  </si>
  <si>
    <t>Tellerrad</t>
  </si>
  <si>
    <t>Felgendurchmesser</t>
  </si>
  <si>
    <t>Reifenbreite mm</t>
  </si>
  <si>
    <t>Reifenhöhe in %</t>
  </si>
  <si>
    <t>Motor Mindestdrehahl</t>
  </si>
  <si>
    <t>Motor Höchstdrehzahl</t>
  </si>
  <si>
    <t>Maximalleistung bei: U/min-1</t>
  </si>
  <si>
    <t>Hochschalten ab U/min-1:</t>
  </si>
  <si>
    <t>Herunterschalten ab U/min-1:</t>
  </si>
  <si>
    <t>Primärübersetzung:</t>
  </si>
  <si>
    <t xml:space="preserve">www.albert-motorsport.de </t>
  </si>
  <si>
    <t>1. Gang</t>
  </si>
  <si>
    <t>2. Gang</t>
  </si>
  <si>
    <t>3. Gang</t>
  </si>
  <si>
    <t>4. Gang</t>
  </si>
  <si>
    <t>5. Gang</t>
  </si>
  <si>
    <t>6. Gang</t>
  </si>
  <si>
    <t>4. Gang Übersetzung</t>
  </si>
  <si>
    <t>(Km/h)</t>
  </si>
  <si>
    <t>Albert - Motorsport Gearbox Calculator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</si>
</sst>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"/>
    <numFmt numFmtId="187" formatCode="yyyy"/>
    <numFmt numFmtId="188" formatCode="0.0%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3.5"/>
      <color indexed="8"/>
      <name val="Verdana"/>
      <family val="0"/>
    </font>
    <font>
      <sz val="11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0">
    <xf numFmtId="0" fontId="0" fillId="0" borderId="0" xfId="0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0" xfId="0" applyFont="1" applyAlignment="1">
      <alignment/>
    </xf>
    <xf numFmtId="186" fontId="5" fillId="0" borderId="0" xfId="0" applyNumberFormat="1" applyFont="1" applyAlignment="1">
      <alignment/>
    </xf>
    <xf numFmtId="186" fontId="9" fillId="34" borderId="10" xfId="0" applyNumberFormat="1" applyFont="1" applyFill="1" applyBorder="1" applyAlignment="1" applyProtection="1">
      <alignment/>
      <protection locked="0"/>
    </xf>
    <xf numFmtId="186" fontId="9" fillId="35" borderId="0" xfId="0" applyNumberFormat="1" applyFont="1" applyFill="1" applyAlignment="1">
      <alignment/>
    </xf>
    <xf numFmtId="1" fontId="4" fillId="35" borderId="10" xfId="0" applyNumberFormat="1" applyFont="1" applyFill="1" applyBorder="1" applyAlignment="1">
      <alignment horizontal="center"/>
    </xf>
    <xf numFmtId="186" fontId="9" fillId="34" borderId="11" xfId="0" applyNumberFormat="1" applyFont="1" applyFill="1" applyBorder="1" applyAlignment="1" applyProtection="1">
      <alignment/>
      <protection locked="0"/>
    </xf>
    <xf numFmtId="186" fontId="9" fillId="36" borderId="12" xfId="0" applyNumberFormat="1" applyFont="1" applyFill="1" applyBorder="1" applyAlignment="1">
      <alignment/>
    </xf>
    <xf numFmtId="186" fontId="9" fillId="36" borderId="11" xfId="0" applyNumberFormat="1" applyFont="1" applyFill="1" applyBorder="1" applyAlignment="1">
      <alignment/>
    </xf>
    <xf numFmtId="186" fontId="9" fillId="34" borderId="11" xfId="0" applyNumberFormat="1" applyFont="1" applyFill="1" applyBorder="1" applyAlignment="1" applyProtection="1">
      <alignment horizontal="right"/>
      <protection locked="0"/>
    </xf>
    <xf numFmtId="186" fontId="9" fillId="36" borderId="10" xfId="0" applyNumberFormat="1" applyFont="1" applyFill="1" applyBorder="1" applyAlignment="1">
      <alignment horizontal="right"/>
    </xf>
    <xf numFmtId="1" fontId="9" fillId="34" borderId="12" xfId="0" applyNumberFormat="1" applyFont="1" applyFill="1" applyBorder="1" applyAlignment="1" applyProtection="1">
      <alignment/>
      <protection locked="0"/>
    </xf>
    <xf numFmtId="186" fontId="9" fillId="36" borderId="13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34" borderId="10" xfId="0" applyNumberFormat="1" applyFont="1" applyFill="1" applyBorder="1" applyAlignment="1" applyProtection="1">
      <alignment/>
      <protection locked="0"/>
    </xf>
    <xf numFmtId="186" fontId="9" fillId="0" borderId="0" xfId="0" applyNumberFormat="1" applyFont="1" applyAlignment="1">
      <alignment/>
    </xf>
    <xf numFmtId="1" fontId="9" fillId="34" borderId="11" xfId="0" applyNumberFormat="1" applyFont="1" applyFill="1" applyBorder="1" applyAlignment="1" applyProtection="1">
      <alignment/>
      <protection locked="0"/>
    </xf>
    <xf numFmtId="1" fontId="9" fillId="34" borderId="14" xfId="0" applyNumberFormat="1" applyFont="1" applyFill="1" applyBorder="1" applyAlignment="1" applyProtection="1">
      <alignment/>
      <protection locked="0"/>
    </xf>
    <xf numFmtId="3" fontId="9" fillId="34" borderId="15" xfId="0" applyNumberFormat="1" applyFont="1" applyFill="1" applyBorder="1" applyAlignment="1" applyProtection="1">
      <alignment/>
      <protection locked="0"/>
    </xf>
    <xf numFmtId="3" fontId="9" fillId="34" borderId="14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9" fillId="37" borderId="12" xfId="0" applyNumberFormat="1" applyFont="1" applyFill="1" applyBorder="1" applyAlignment="1" applyProtection="1">
      <alignment horizontal="right"/>
      <protection hidden="1"/>
    </xf>
    <xf numFmtId="1" fontId="9" fillId="37" borderId="12" xfId="0" applyNumberFormat="1" applyFont="1" applyFill="1" applyBorder="1" applyAlignment="1" applyProtection="1">
      <alignment/>
      <protection hidden="1"/>
    </xf>
    <xf numFmtId="189" fontId="9" fillId="37" borderId="12" xfId="0" applyNumberFormat="1" applyFont="1" applyFill="1" applyBorder="1" applyAlignment="1" applyProtection="1">
      <alignment/>
      <protection hidden="1"/>
    </xf>
    <xf numFmtId="1" fontId="9" fillId="37" borderId="11" xfId="0" applyNumberFormat="1" applyFont="1" applyFill="1" applyBorder="1" applyAlignment="1" applyProtection="1">
      <alignment/>
      <protection hidden="1"/>
    </xf>
    <xf numFmtId="189" fontId="9" fillId="37" borderId="11" xfId="0" applyNumberFormat="1" applyFont="1" applyFill="1" applyBorder="1" applyAlignment="1" applyProtection="1">
      <alignment/>
      <protection hidden="1"/>
    </xf>
    <xf numFmtId="1" fontId="9" fillId="37" borderId="10" xfId="0" applyNumberFormat="1" applyFont="1" applyFill="1" applyBorder="1" applyAlignment="1" applyProtection="1">
      <alignment horizontal="right"/>
      <protection hidden="1"/>
    </xf>
    <xf numFmtId="189" fontId="9" fillId="37" borderId="10" xfId="0" applyNumberFormat="1" applyFont="1" applyFill="1" applyBorder="1" applyAlignment="1" applyProtection="1">
      <alignment horizontal="right"/>
      <protection hidden="1"/>
    </xf>
    <xf numFmtId="1" fontId="9" fillId="37" borderId="16" xfId="0" applyNumberFormat="1" applyFont="1" applyFill="1" applyBorder="1" applyAlignment="1" applyProtection="1">
      <alignment horizontal="right"/>
      <protection hidden="1"/>
    </xf>
    <xf numFmtId="1" fontId="9" fillId="37" borderId="17" xfId="0" applyNumberFormat="1" applyFont="1" applyFill="1" applyBorder="1" applyAlignment="1" applyProtection="1">
      <alignment/>
      <protection hidden="1"/>
    </xf>
    <xf numFmtId="1" fontId="9" fillId="37" borderId="18" xfId="0" applyNumberFormat="1" applyFont="1" applyFill="1" applyBorder="1" applyAlignment="1" applyProtection="1">
      <alignment horizontal="right"/>
      <protection hidden="1"/>
    </xf>
    <xf numFmtId="49" fontId="11" fillId="38" borderId="19" xfId="0" applyNumberFormat="1" applyFont="1" applyFill="1" applyBorder="1" applyAlignment="1">
      <alignment horizontal="center" vertical="top" wrapText="1"/>
    </xf>
    <xf numFmtId="49" fontId="11" fillId="38" borderId="13" xfId="0" applyNumberFormat="1" applyFont="1" applyFill="1" applyBorder="1" applyAlignment="1">
      <alignment horizontal="center" vertical="top" wrapText="1"/>
    </xf>
    <xf numFmtId="49" fontId="11" fillId="38" borderId="20" xfId="0" applyNumberFormat="1" applyFont="1" applyFill="1" applyBorder="1" applyAlignment="1">
      <alignment horizontal="center" vertical="top" wrapText="1"/>
    </xf>
    <xf numFmtId="186" fontId="12" fillId="38" borderId="13" xfId="0" applyNumberFormat="1" applyFont="1" applyFill="1" applyBorder="1" applyAlignment="1">
      <alignment horizontal="center"/>
    </xf>
    <xf numFmtId="1" fontId="12" fillId="38" borderId="13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" fontId="6" fillId="0" borderId="21" xfId="48" applyNumberFormat="1" applyFont="1" applyBorder="1" applyAlignment="1" applyProtection="1">
      <alignment horizontal="right" wrapText="1"/>
      <protection/>
    </xf>
    <xf numFmtId="1" fontId="7" fillId="0" borderId="21" xfId="0" applyNumberFormat="1" applyFont="1" applyBorder="1" applyAlignment="1">
      <alignment horizontal="righ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Geschwindigkeitsbereich von: ( Minimaldrehzahl zu Maximaldrehzahl U/min-1 ) in km/h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45"/>
          <c:w val="0.84325"/>
          <c:h val="0.783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Gearing!$B$16:$B$17</c:f>
              <c:numCache/>
            </c:numRef>
          </c:cat>
          <c:val>
            <c:numRef>
              <c:f>Gearing!$D$5:$E$5</c:f>
              <c:numCache/>
            </c:numRef>
          </c:val>
          <c:smooth val="1"/>
        </c:ser>
        <c:ser>
          <c:idx val="1"/>
          <c:order val="1"/>
          <c:tx>
            <c:v>2nd Gear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Gearing!$D$6:$E$6</c:f>
              <c:numCache/>
            </c:numRef>
          </c:val>
          <c:smooth val="1"/>
        </c:ser>
        <c:ser>
          <c:idx val="2"/>
          <c:order val="2"/>
          <c:tx>
            <c:v>3rd Gear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Gearing!$D$7:$E$7</c:f>
              <c:numCache/>
            </c:numRef>
          </c:val>
          <c:smooth val="1"/>
        </c:ser>
        <c:ser>
          <c:idx val="3"/>
          <c:order val="3"/>
          <c:tx>
            <c:v>4th Gear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Gearing!$D$8:$E$8</c:f>
              <c:numCache/>
            </c:numRef>
          </c:val>
          <c:smooth val="1"/>
        </c:ser>
        <c:ser>
          <c:idx val="4"/>
          <c:order val="4"/>
          <c:tx>
            <c:v>5th Gear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Gearing!$D$9:$E$9</c:f>
              <c:numCache/>
            </c:numRef>
          </c:val>
          <c:smooth val="1"/>
        </c:ser>
        <c:ser>
          <c:idx val="5"/>
          <c:order val="5"/>
          <c:tx>
            <c:v>6th Gear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Gearing!$D$10:$E$10</c:f>
              <c:numCache/>
            </c:numRef>
          </c:val>
          <c:smooth val="1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Motordrehzahl in U/min-1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1437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30525"/>
          <c:w val="0.1015"/>
          <c:h val="0.3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Speed Range  (Min to Max RPM ) - MPH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9"/>
          <c:w val="0.8545"/>
          <c:h val="0.7282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Gearing!$D$19:$E$19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Gearing!$D$20:$E$20</c:f>
              <c:numCache/>
            </c:numRef>
          </c:val>
          <c:smooth val="1"/>
        </c:ser>
        <c:marker val="1"/>
        <c:axId val="60360289"/>
        <c:axId val="6371690"/>
      </c:lineChart>
      <c:catAx>
        <c:axId val="6036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690"/>
        <c:crossesAt val="0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3602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289"/>
          <c:w val="0.0935"/>
          <c:h val="0.4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66675</xdr:rowOff>
    </xdr:from>
    <xdr:to>
      <xdr:col>10</xdr:col>
      <xdr:colOff>895350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85725" y="4419600"/>
        <a:ext cx="9934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45</xdr:row>
      <xdr:rowOff>123825</xdr:rowOff>
    </xdr:from>
    <xdr:to>
      <xdr:col>10</xdr:col>
      <xdr:colOff>904875</xdr:colOff>
      <xdr:row>66</xdr:row>
      <xdr:rowOff>104775</xdr:rowOff>
    </xdr:to>
    <xdr:graphicFrame>
      <xdr:nvGraphicFramePr>
        <xdr:cNvPr id="2" name="Chart 3"/>
        <xdr:cNvGraphicFramePr/>
      </xdr:nvGraphicFramePr>
      <xdr:xfrm>
        <a:off x="57150" y="8201025"/>
        <a:ext cx="99726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10</xdr:row>
      <xdr:rowOff>0</xdr:rowOff>
    </xdr:from>
    <xdr:to>
      <xdr:col>6</xdr:col>
      <xdr:colOff>838200</xdr:colOff>
      <xdr:row>13</xdr:row>
      <xdr:rowOff>9525</xdr:rowOff>
    </xdr:to>
    <xdr:pic>
      <xdr:nvPicPr>
        <xdr:cNvPr id="3" name="Picture 4" descr="1-albert-logo-neu_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2066925"/>
          <a:ext cx="3381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bert-motorsport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8.421875" style="0" customWidth="1"/>
    <col min="2" max="2" width="8.57421875" style="1" bestFit="1" customWidth="1"/>
    <col min="3" max="3" width="9.8515625" style="1" bestFit="1" customWidth="1"/>
    <col min="4" max="8" width="12.7109375" style="2" customWidth="1"/>
    <col min="9" max="9" width="12.7109375" style="0" customWidth="1"/>
    <col min="10" max="11" width="13.7109375" style="0" customWidth="1"/>
  </cols>
  <sheetData>
    <row r="2" spans="1:11" ht="15.75" thickBot="1">
      <c r="A2" s="7" t="s">
        <v>41</v>
      </c>
      <c r="B2" s="8"/>
      <c r="C2" s="8"/>
      <c r="D2" s="48" t="s">
        <v>32</v>
      </c>
      <c r="E2" s="49"/>
      <c r="F2" s="49"/>
      <c r="G2" s="49"/>
      <c r="H2" s="49"/>
      <c r="I2" s="49"/>
      <c r="J2" s="49"/>
      <c r="K2" s="49"/>
    </row>
    <row r="3" spans="1:11" s="3" customFormat="1" ht="27.75" customHeight="1" thickBot="1">
      <c r="A3" s="40"/>
      <c r="B3" s="41" t="s">
        <v>8</v>
      </c>
      <c r="C3" s="40" t="s">
        <v>9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2" t="s">
        <v>6</v>
      </c>
      <c r="J3" s="42" t="s">
        <v>11</v>
      </c>
      <c r="K3" s="42" t="s">
        <v>13</v>
      </c>
    </row>
    <row r="4" spans="1:11" ht="15.75" thickBot="1">
      <c r="A4" s="4" t="s">
        <v>31</v>
      </c>
      <c r="B4" s="9">
        <v>1</v>
      </c>
      <c r="C4" s="10"/>
      <c r="D4" s="11" t="s">
        <v>40</v>
      </c>
      <c r="E4" s="11" t="s">
        <v>40</v>
      </c>
      <c r="F4" s="11" t="s">
        <v>40</v>
      </c>
      <c r="G4" s="11" t="s">
        <v>40</v>
      </c>
      <c r="H4" s="11" t="s">
        <v>40</v>
      </c>
      <c r="I4" s="11" t="s">
        <v>40</v>
      </c>
      <c r="J4" s="11" t="s">
        <v>40</v>
      </c>
      <c r="K4" s="11" t="s">
        <v>14</v>
      </c>
    </row>
    <row r="5" spans="1:11" ht="15">
      <c r="A5" s="5" t="s">
        <v>16</v>
      </c>
      <c r="B5" s="12">
        <v>3.818</v>
      </c>
      <c r="C5" s="13">
        <f>B4*C11*B5</f>
        <v>13.15088888888889</v>
      </c>
      <c r="D5" s="30">
        <v>0</v>
      </c>
      <c r="E5" s="31">
        <f>($B$17/$C$5)*($B$13/2*25.4+($B$14*($B$15/100)))*0.000377</f>
        <v>67.19319944574933</v>
      </c>
      <c r="F5" s="31">
        <f>($B$20/$C$5)*($B$13/2*25.4+($B$14*($B$15/100)))*0.000377</f>
        <v>44.96775655215533</v>
      </c>
      <c r="G5" s="30" t="s">
        <v>0</v>
      </c>
      <c r="H5" s="31">
        <f>($B$19/$C$5)*($B$13/2*25.4+($B$14*($B$15/100)))*0.000377</f>
        <v>67.19319944574933</v>
      </c>
      <c r="I5" s="31">
        <f>H5-D5</f>
        <v>67.19319944574933</v>
      </c>
      <c r="J5" s="31">
        <v>0</v>
      </c>
      <c r="K5" s="32">
        <v>0</v>
      </c>
    </row>
    <row r="6" spans="1:11" ht="15">
      <c r="A6" s="5" t="s">
        <v>17</v>
      </c>
      <c r="B6" s="12">
        <v>2.15</v>
      </c>
      <c r="C6" s="14">
        <f>B4*C11*B6</f>
        <v>7.405555555555556</v>
      </c>
      <c r="D6" s="33">
        <f>($B$16/$C$6)*($B$13/2*25.4+($B$14*($B$15/100)))*0.000377</f>
        <v>9.178663165791448</v>
      </c>
      <c r="E6" s="33">
        <f>($B$17/$C$6)*($B$13/2*25.4+($B$14*($B$15/100)))*0.000377</f>
        <v>119.32262115528881</v>
      </c>
      <c r="F6" s="33">
        <f>($B$20/$C$6)*($B$13/2*25.4+($B$14*($B$15/100)))*0.000377</f>
        <v>79.8543695423856</v>
      </c>
      <c r="G6" s="33">
        <f>($B$18/$C$6)*($B$13/2*25.4+($B$14*($B$15/100)))*0.000377</f>
        <v>64.25064216054014</v>
      </c>
      <c r="H6" s="33">
        <f>($B$19/$C$6)*($B$13/2*25.4+($B$14*($B$15/100)))*0.000377</f>
        <v>119.32262115528881</v>
      </c>
      <c r="I6" s="33">
        <f>H6-G6</f>
        <v>55.071978994748676</v>
      </c>
      <c r="J6" s="33">
        <f>$B$19-($B$19*($C$6/$C$5))</f>
        <v>2839.7066526977474</v>
      </c>
      <c r="K6" s="34">
        <f>$J$6/$B$19*100</f>
        <v>43.68779465688842</v>
      </c>
    </row>
    <row r="7" spans="1:11" ht="15">
      <c r="A7" s="5" t="s">
        <v>18</v>
      </c>
      <c r="B7" s="12">
        <v>1.55</v>
      </c>
      <c r="C7" s="14">
        <f>B4*C11*B7</f>
        <v>5.3388888888888895</v>
      </c>
      <c r="D7" s="33">
        <f>($B$16/$C$7)*($B$13/2*25.4+($B$14*($B$15/100)))*0.000377</f>
        <v>12.731694068678461</v>
      </c>
      <c r="E7" s="33">
        <f>($B$17/C7)*($B$13/2*25.4+($B$14*($B$15/100)))*0.000377</f>
        <v>165.51202289281997</v>
      </c>
      <c r="F7" s="33">
        <f>($B$20/$C$7)*($B$13/2*25.4+($B$14*($B$15/100)))*0.000377</f>
        <v>110.76573839750259</v>
      </c>
      <c r="G7" s="33">
        <f>($B$18/$C$7)*($B$13/2*25.4+($B$14*($B$15/100)))*0.000377</f>
        <v>89.12185848074921</v>
      </c>
      <c r="H7" s="33">
        <f>($B$19/C7)*($B$13/2*25.4+($B$14*($B$15/100)))*0.000377</f>
        <v>165.51202289281997</v>
      </c>
      <c r="I7" s="33">
        <f>H7-G7</f>
        <v>76.39016441207076</v>
      </c>
      <c r="J7" s="33">
        <f>$B$19-($B$19*($C$7/$C$6))</f>
        <v>1813.9534883720926</v>
      </c>
      <c r="K7" s="34">
        <f>$J$7/$B$19*100</f>
        <v>27.90697674418604</v>
      </c>
    </row>
    <row r="8" spans="1:11" ht="15">
      <c r="A8" s="5" t="s">
        <v>39</v>
      </c>
      <c r="B8" s="12">
        <v>1.25</v>
      </c>
      <c r="C8" s="14">
        <f>B4*C11*B8</f>
        <v>4.305555555555555</v>
      </c>
      <c r="D8" s="33">
        <f>($B$16/$C$8)*($B$13/2*25.4+($B$14*($B$15/100)))*0.000377</f>
        <v>15.787300645161292</v>
      </c>
      <c r="E8" s="33">
        <f>($B$17/$C$8)*($B$13/2*25.4+($B$14*($B$15/100)))*0.000377</f>
        <v>205.2349083870968</v>
      </c>
      <c r="F8" s="33">
        <f>($B$20/$C$8)*($B$13/2*25.4+($B$14*($B$15/100)))*0.000377</f>
        <v>137.34951561290325</v>
      </c>
      <c r="G8" s="33">
        <f>($B$18/$C$8)*($B$13/2*25.4+($B$14*($B$15/100)))*0.000377</f>
        <v>110.51110451612905</v>
      </c>
      <c r="H8" s="33">
        <f>($B$19/$C$8)*($B$13/2*25.4+($B$14*($B$15/100)))*0.000377</f>
        <v>205.2349083870968</v>
      </c>
      <c r="I8" s="33">
        <f>H8-G8</f>
        <v>94.72380387096774</v>
      </c>
      <c r="J8" s="33">
        <f>$B$19-($B$19*($C$8/$C$7))</f>
        <v>1258.064516129033</v>
      </c>
      <c r="K8" s="34">
        <f>$J$8/$B$19*100</f>
        <v>19.354838709677434</v>
      </c>
    </row>
    <row r="9" spans="1:11" ht="15">
      <c r="A9" s="5" t="s">
        <v>19</v>
      </c>
      <c r="B9" s="12">
        <v>1.031</v>
      </c>
      <c r="C9" s="14">
        <f>B4*C11*B9</f>
        <v>3.551222222222222</v>
      </c>
      <c r="D9" s="33">
        <f>($B$16/$C$9)*($B$13/2*25.4+($B$14*($B$15/100)))*0.000377</f>
        <v>19.140762178905543</v>
      </c>
      <c r="E9" s="33">
        <f>($B$17/C9)*($B$13/2*25.4+($B$14*($B$15/100)))*0.000377</f>
        <v>248.82990832577207</v>
      </c>
      <c r="F9" s="33">
        <f>($B$20/$C$9)*($B$13/2*25.4+($B$14*($B$15/100)))*0.000377</f>
        <v>166.52463095647823</v>
      </c>
      <c r="G9" s="33">
        <f>($B$18/$C$9)*($B$13/2*25.4+($B$14*($B$15/100)))*0.000377</f>
        <v>133.98533525233879</v>
      </c>
      <c r="H9" s="33">
        <f>($B$19/$C$9)*($B$13/2*25.4+($B$14*($B$15/100)))*0.000377</f>
        <v>248.82990832577207</v>
      </c>
      <c r="I9" s="33">
        <f>H9-G9</f>
        <v>114.84457307343328</v>
      </c>
      <c r="J9" s="33">
        <f>$B$19-($B$19*($C$9/$C$8))</f>
        <v>1138.8000000000002</v>
      </c>
      <c r="K9" s="34">
        <f>$J$9/$B$19*100</f>
        <v>17.520000000000003</v>
      </c>
    </row>
    <row r="10" spans="1:11" ht="15.75" thickBot="1">
      <c r="A10" s="5" t="s">
        <v>20</v>
      </c>
      <c r="B10" s="15">
        <v>0.912</v>
      </c>
      <c r="C10" s="16">
        <f>IF(B10="N/A","-",B4*C11*B10)</f>
        <v>3.1413333333333338</v>
      </c>
      <c r="D10" s="35">
        <f>IF(B10="N/A","-",($B$16/$C$10)*($B$13/2*25.4+($B$14*($B$15/100)))*0.000377)</f>
        <v>21.63829584040747</v>
      </c>
      <c r="E10" s="35">
        <f>IF(B10="N/A","-",($B$17/$C$10)*($B$13/2*25.4+($B$14*($B$15/100)))*0.000377)</f>
        <v>281.29784592529717</v>
      </c>
      <c r="F10" s="35">
        <f>IF(B10="N/A","-",($B$20/$C$10)*($B$13/2*25.4+($B$14*($B$15/100)))*0.000377)</f>
        <v>188.25317381154497</v>
      </c>
      <c r="G10" s="35">
        <f>IF(B10="N/A","-",($B$18/$C$10)*($B$13/2*25.4+($B$14*($B$15/100)))*0.000377)</f>
        <v>151.4680708828523</v>
      </c>
      <c r="H10" s="35" t="s">
        <v>0</v>
      </c>
      <c r="I10" s="35">
        <f>IF(B10="N/A","-",F10-G10)</f>
        <v>36.78510292869268</v>
      </c>
      <c r="J10" s="35">
        <f>IF(B10="N/A","-",$B$19-($B$19*($C$10/$C$9)))</f>
        <v>750.2424830261871</v>
      </c>
      <c r="K10" s="36">
        <f>IF(B10="N/A","-",$J$10/$B$19*100)</f>
        <v>11.542192046556725</v>
      </c>
    </row>
    <row r="11" spans="1:11" ht="15.75" thickBot="1">
      <c r="A11" s="6" t="s">
        <v>21</v>
      </c>
      <c r="B11" s="17">
        <v>9</v>
      </c>
      <c r="C11" s="18">
        <f>B12/B11</f>
        <v>3.4444444444444446</v>
      </c>
      <c r="D11" s="19"/>
      <c r="E11" s="19"/>
      <c r="F11" s="19"/>
      <c r="G11" s="19"/>
      <c r="H11" s="19"/>
      <c r="I11" s="20"/>
      <c r="J11" s="20"/>
      <c r="K11" s="20"/>
    </row>
    <row r="12" spans="1:11" ht="15.75" thickBot="1">
      <c r="A12" s="4" t="s">
        <v>22</v>
      </c>
      <c r="B12" s="21">
        <v>31</v>
      </c>
      <c r="C12" s="22"/>
      <c r="D12" s="19"/>
      <c r="E12" s="19"/>
      <c r="F12" s="19"/>
      <c r="G12" s="19"/>
      <c r="H12" s="19"/>
      <c r="I12" s="20"/>
      <c r="J12" s="20"/>
      <c r="K12" s="20"/>
    </row>
    <row r="13" spans="1:11" ht="15.75" thickBot="1">
      <c r="A13" s="6" t="s">
        <v>23</v>
      </c>
      <c r="B13" s="17">
        <v>18</v>
      </c>
      <c r="C13" s="22"/>
      <c r="D13" s="19"/>
      <c r="E13" s="19"/>
      <c r="F13" s="19"/>
      <c r="G13" s="19"/>
      <c r="H13" s="19"/>
      <c r="I13" s="20"/>
      <c r="J13" s="20"/>
      <c r="K13" s="20"/>
    </row>
    <row r="14" spans="1:11" ht="15.75" thickBot="1">
      <c r="A14" s="5" t="s">
        <v>24</v>
      </c>
      <c r="B14" s="23">
        <v>330</v>
      </c>
      <c r="C14" s="43" t="s">
        <v>10</v>
      </c>
      <c r="D14" s="44" t="s">
        <v>7</v>
      </c>
      <c r="E14" s="44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12</v>
      </c>
      <c r="K14" s="44" t="s">
        <v>14</v>
      </c>
    </row>
    <row r="15" spans="1:11" ht="15.75" thickBot="1">
      <c r="A15" s="4" t="s">
        <v>25</v>
      </c>
      <c r="B15" s="24">
        <v>40</v>
      </c>
      <c r="C15" s="45" t="s">
        <v>33</v>
      </c>
      <c r="D15" s="37">
        <v>0</v>
      </c>
      <c r="E15" s="31">
        <f>($B$17/$C$5)*($B$13/2*25.4+($B$14*($B$15/100)))*0.000377/1.6</f>
        <v>41.99574965359333</v>
      </c>
      <c r="F15" s="31">
        <f>($B$20/$C$5)*($B$13/2*25.4+($B$14*($B$15/100)))*0.000377/1.6</f>
        <v>28.10484784509708</v>
      </c>
      <c r="G15" s="30" t="s">
        <v>0</v>
      </c>
      <c r="H15" s="31">
        <f>($B$19/$C$5)*($B$13/2*25.4+($B$14*($B$15/100)))*0.000377/1.6</f>
        <v>41.99574965359333</v>
      </c>
      <c r="I15" s="31">
        <f>H15-D15</f>
        <v>41.99574965359333</v>
      </c>
      <c r="J15" s="31">
        <v>0</v>
      </c>
      <c r="K15" s="32">
        <v>0</v>
      </c>
    </row>
    <row r="16" spans="1:11" ht="15">
      <c r="A16" s="5" t="s">
        <v>26</v>
      </c>
      <c r="B16" s="25">
        <v>500</v>
      </c>
      <c r="C16" s="46" t="s">
        <v>34</v>
      </c>
      <c r="D16" s="38">
        <f>($B$16/$C$6)*($B$13/2*25.4+($B$14*($B$15/100)))*0.000377/1.6</f>
        <v>5.736664478619655</v>
      </c>
      <c r="E16" s="33">
        <f>($B$17/$C$6)*($B$13/2*25.4+($B$14*($B$15/100)))*0.000377/1.6</f>
        <v>74.57663822205551</v>
      </c>
      <c r="F16" s="33">
        <f>($B$20/$C$6)*($B$13/2*25.4+($B$14*($B$15/100)))*0.000377/1.6</f>
        <v>49.908980963991</v>
      </c>
      <c r="G16" s="33">
        <f>($B$18/$C$6)*($B$13/2*25.4+($B$14*($B$15/100)))*0.000377/1.6</f>
        <v>40.15665135033758</v>
      </c>
      <c r="H16" s="33">
        <f>($B$19/$C$6)*($B$13/2*25.4+($B$14*($B$15/100)))*0.000377/1.6</f>
        <v>74.57663822205551</v>
      </c>
      <c r="I16" s="33">
        <f>H16-G16</f>
        <v>34.419986871717924</v>
      </c>
      <c r="J16" s="33">
        <f>$B$19-($B$19*($C$6/$C$5))</f>
        <v>2839.7066526977474</v>
      </c>
      <c r="K16" s="34">
        <f>$J$6/$B$19*100</f>
        <v>43.68779465688842</v>
      </c>
    </row>
    <row r="17" spans="1:11" ht="15">
      <c r="A17" s="5" t="s">
        <v>27</v>
      </c>
      <c r="B17" s="25">
        <v>6500</v>
      </c>
      <c r="C17" s="46" t="s">
        <v>35</v>
      </c>
      <c r="D17" s="38">
        <f>($B$16/$C$7)*($B$13/2*25.4+($B$14*($B$15/100)))*0.000377/1.6</f>
        <v>7.957308792924038</v>
      </c>
      <c r="E17" s="33">
        <f>($B$17/$C$7)*($B$13/2*25.4+($B$14*($B$15/100)))*0.000377/1.6</f>
        <v>103.44501430801247</v>
      </c>
      <c r="F17" s="33">
        <f>($B$20/$C$7)*($B$13/2*25.4+($B$14*($B$15/100)))*0.000377/1.6</f>
        <v>69.22858649843911</v>
      </c>
      <c r="G17" s="33">
        <f>($B$18/$C$7)*($B$13/2*25.4+($B$14*($B$15/100)))*0.000377/1.6</f>
        <v>55.70116155046826</v>
      </c>
      <c r="H17" s="33">
        <f>($B$19/$C$7)*($B$13/2*25.4+($B$14*($B$15/100)))*0.000377/1.6</f>
        <v>103.44501430801247</v>
      </c>
      <c r="I17" s="33">
        <f>H17-G17</f>
        <v>47.74385275754422</v>
      </c>
      <c r="J17" s="33">
        <f>$B$19-($B$19*($C$7/$C$6))</f>
        <v>1813.9534883720926</v>
      </c>
      <c r="K17" s="34">
        <f>$J$7/$B$19*100</f>
        <v>27.90697674418604</v>
      </c>
    </row>
    <row r="18" spans="1:11" ht="15">
      <c r="A18" s="5" t="s">
        <v>30</v>
      </c>
      <c r="B18" s="25">
        <v>3500</v>
      </c>
      <c r="C18" s="46" t="s">
        <v>36</v>
      </c>
      <c r="D18" s="38">
        <f>($B$16/$C$8)*($B$13/2*25.4+($B$14*($B$15/100)))*0.000377/1.6</f>
        <v>9.867062903225806</v>
      </c>
      <c r="E18" s="33">
        <f>($B$17/$C$8)*($B$13/2*25.4+($B$14*($B$15/100)))*0.000377/1.6</f>
        <v>128.27181774193548</v>
      </c>
      <c r="F18" s="33">
        <f>($B$20/$C$8)*($B$13/2*25.4+($B$14*($B$15/100)))*0.000377/1.6</f>
        <v>85.84344725806453</v>
      </c>
      <c r="G18" s="33">
        <f>($B$18/$C$8)*($B$13/2*25.4+($B$14*($B$15/100)))*0.000377/1.6</f>
        <v>69.06944032258065</v>
      </c>
      <c r="H18" s="33">
        <f>($B$19/$C$8)*($B$13/2*25.4+($B$14*($B$15/100)))*0.000377/1.6</f>
        <v>128.27181774193548</v>
      </c>
      <c r="I18" s="33">
        <f>H18-G18</f>
        <v>59.20237741935483</v>
      </c>
      <c r="J18" s="33">
        <f>$B$19-($B$19*($C$8/$C$7))</f>
        <v>1258.064516129033</v>
      </c>
      <c r="K18" s="34">
        <f>$J$8/$B$19*100</f>
        <v>19.354838709677434</v>
      </c>
    </row>
    <row r="19" spans="1:11" ht="15">
      <c r="A19" s="5" t="s">
        <v>29</v>
      </c>
      <c r="B19" s="25">
        <v>6500</v>
      </c>
      <c r="C19" s="46" t="s">
        <v>37</v>
      </c>
      <c r="D19" s="38">
        <f>($B$16/$C$9)*($B$13/2*25.4+($B$14*($B$15/100)))*0.000377/1.6</f>
        <v>11.962976361815963</v>
      </c>
      <c r="E19" s="33">
        <f>($B$17/$C$9)*($B$13/2*25.4+($B$14*($B$15/100)))*0.000377/1.6</f>
        <v>155.51869270360754</v>
      </c>
      <c r="F19" s="33">
        <f>($B$20/$C$9)*($B$13/2*25.4+($B$14*($B$15/100)))*0.000377/1.6</f>
        <v>104.07789434779889</v>
      </c>
      <c r="G19" s="33">
        <f>($B$18/$C$9)*($B$13/2*25.4+($B$14*($B$15/100)))*0.000377/1.6</f>
        <v>83.74083453271173</v>
      </c>
      <c r="H19" s="33">
        <f>($B$19/$C$9)*($B$13/2*25.4+($B$14*($B$15/100)))*0.000377/1.6</f>
        <v>155.51869270360754</v>
      </c>
      <c r="I19" s="33">
        <f>H19-G19</f>
        <v>71.77785817089581</v>
      </c>
      <c r="J19" s="33">
        <f>$B$19-($B$19*($C$9/$C$8))</f>
        <v>1138.8000000000002</v>
      </c>
      <c r="K19" s="34">
        <f>$J$9/$B$19*100</f>
        <v>17.520000000000003</v>
      </c>
    </row>
    <row r="20" spans="1:11" ht="15.75" thickBot="1">
      <c r="A20" s="4" t="s">
        <v>28</v>
      </c>
      <c r="B20" s="26">
        <v>4350</v>
      </c>
      <c r="C20" s="47" t="s">
        <v>38</v>
      </c>
      <c r="D20" s="39">
        <f>IF(B10="N/A","-",($B$16/$C$10)*($B$13/2*25.4+($B$14*($B$15/100)))*0.000377/1.6)</f>
        <v>13.523934900254668</v>
      </c>
      <c r="E20" s="35">
        <f>IF(B10="N/A","-",($B$17/$C$10)*($B$13/2*25.4+($B$14*($B$15/100)))*0.000377/1.6)</f>
        <v>175.8111537033107</v>
      </c>
      <c r="F20" s="35">
        <f>IF(B10="N/A","-",($B$20/$C$10)*($B$13/2*25.4+($B$14*($B$15/100)))*0.000377/1.6)</f>
        <v>117.6582336322156</v>
      </c>
      <c r="G20" s="35">
        <f>IF(B10="N/A","-",($B$18/$C$10)*($B$13/2*25.4+($B$14*($B$15/100)))*0.000377/1.6)</f>
        <v>94.66754430178267</v>
      </c>
      <c r="H20" s="35" t="s">
        <v>0</v>
      </c>
      <c r="I20" s="35">
        <f>IF(B10="N/A","-",F20-G20)</f>
        <v>22.99068933043293</v>
      </c>
      <c r="J20" s="35">
        <f>IF(B10="N/A","-",$B$19-($B$19*($C$10/$C$9)))</f>
        <v>750.2424830261871</v>
      </c>
      <c r="K20" s="36">
        <f>IF(B10="N/A","-",$J$10/$B$19*100)</f>
        <v>11.542192046556725</v>
      </c>
    </row>
    <row r="21" spans="1:11" ht="12.75">
      <c r="A21" s="27"/>
      <c r="B21" s="8"/>
      <c r="C21" s="8"/>
      <c r="D21" s="28"/>
      <c r="E21" s="28"/>
      <c r="F21" s="28"/>
      <c r="G21" s="28"/>
      <c r="H21" s="28"/>
      <c r="I21" s="29"/>
      <c r="J21" s="29"/>
      <c r="K21" s="29"/>
    </row>
    <row r="22" spans="1:11" ht="12.75">
      <c r="A22" s="27" t="s">
        <v>15</v>
      </c>
      <c r="B22" s="8"/>
      <c r="C22" s="8"/>
      <c r="D22" s="28"/>
      <c r="E22" s="28"/>
      <c r="F22" s="28"/>
      <c r="G22" s="28"/>
      <c r="H22" s="28"/>
      <c r="I22" s="29"/>
      <c r="J22" s="29"/>
      <c r="K22" s="29"/>
    </row>
    <row r="23" spans="1:11" ht="12.75">
      <c r="A23" s="29"/>
      <c r="B23" s="8"/>
      <c r="C23" s="8"/>
      <c r="D23" s="28"/>
      <c r="E23" s="28"/>
      <c r="F23" s="28"/>
      <c r="G23" s="28"/>
      <c r="H23" s="28"/>
      <c r="I23" s="29"/>
      <c r="J23" s="29"/>
      <c r="K23" s="29"/>
    </row>
    <row r="24" spans="1:11" ht="12.75">
      <c r="A24" s="29"/>
      <c r="B24" s="8"/>
      <c r="C24" s="8"/>
      <c r="D24" s="28"/>
      <c r="E24" s="28"/>
      <c r="F24" s="28"/>
      <c r="G24" s="28"/>
      <c r="H24" s="28"/>
      <c r="I24" s="29"/>
      <c r="J24" s="29"/>
      <c r="K24" s="29"/>
    </row>
    <row r="25" spans="1:11" ht="12.75">
      <c r="A25" s="29"/>
      <c r="B25" s="8"/>
      <c r="C25" s="8"/>
      <c r="D25" s="28"/>
      <c r="E25" s="28"/>
      <c r="F25" s="28"/>
      <c r="G25" s="28"/>
      <c r="H25" s="28"/>
      <c r="I25" s="29"/>
      <c r="J25" s="29"/>
      <c r="K25" s="29"/>
    </row>
    <row r="26" spans="1:11" ht="12.75">
      <c r="A26" s="29"/>
      <c r="B26" s="8"/>
      <c r="C26" s="8"/>
      <c r="D26" s="28"/>
      <c r="E26" s="28"/>
      <c r="F26" s="28"/>
      <c r="G26" s="28"/>
      <c r="H26" s="28"/>
      <c r="I26" s="29"/>
      <c r="J26" s="29"/>
      <c r="K26" s="29"/>
    </row>
    <row r="27" spans="1:11" ht="12.75">
      <c r="A27" s="29"/>
      <c r="B27" s="8"/>
      <c r="C27" s="8"/>
      <c r="D27" s="28"/>
      <c r="E27" s="28"/>
      <c r="F27" s="28"/>
      <c r="G27" s="28"/>
      <c r="H27" s="28"/>
      <c r="I27" s="29"/>
      <c r="J27" s="29"/>
      <c r="K27" s="29"/>
    </row>
    <row r="28" spans="1:11" ht="12.75">
      <c r="A28" s="29"/>
      <c r="B28" s="8"/>
      <c r="C28" s="8"/>
      <c r="D28" s="28"/>
      <c r="E28" s="28"/>
      <c r="F28" s="28"/>
      <c r="G28" s="28"/>
      <c r="H28" s="28"/>
      <c r="I28" s="29"/>
      <c r="J28" s="29"/>
      <c r="K28" s="29"/>
    </row>
    <row r="29" spans="1:11" ht="12.75">
      <c r="A29" s="29"/>
      <c r="B29" s="8"/>
      <c r="C29" s="8"/>
      <c r="D29" s="28"/>
      <c r="E29" s="28"/>
      <c r="F29" s="28"/>
      <c r="G29" s="28"/>
      <c r="H29" s="28"/>
      <c r="I29" s="29"/>
      <c r="J29" s="29"/>
      <c r="K29" s="29"/>
    </row>
    <row r="30" spans="1:11" ht="12.75">
      <c r="A30" s="29"/>
      <c r="B30" s="8"/>
      <c r="C30" s="8"/>
      <c r="D30" s="28"/>
      <c r="E30" s="28"/>
      <c r="F30" s="28"/>
      <c r="G30" s="28"/>
      <c r="H30" s="28"/>
      <c r="I30" s="29"/>
      <c r="J30" s="29"/>
      <c r="K30" s="29"/>
    </row>
    <row r="31" spans="1:11" ht="12.75">
      <c r="A31" s="29"/>
      <c r="B31" s="8"/>
      <c r="C31" s="8"/>
      <c r="D31" s="28"/>
      <c r="E31" s="28"/>
      <c r="F31" s="28"/>
      <c r="G31" s="28"/>
      <c r="H31" s="28"/>
      <c r="I31" s="29"/>
      <c r="J31" s="29"/>
      <c r="K31" s="29"/>
    </row>
    <row r="32" spans="1:11" ht="12.75">
      <c r="A32" s="29"/>
      <c r="B32" s="8"/>
      <c r="C32" s="8"/>
      <c r="D32" s="28"/>
      <c r="E32" s="28"/>
      <c r="F32" s="28"/>
      <c r="G32" s="28"/>
      <c r="H32" s="28"/>
      <c r="I32" s="29"/>
      <c r="J32" s="29"/>
      <c r="K32" s="29"/>
    </row>
    <row r="33" spans="1:11" ht="12.75">
      <c r="A33" s="29"/>
      <c r="B33" s="8"/>
      <c r="C33" s="8"/>
      <c r="D33" s="28"/>
      <c r="E33" s="28"/>
      <c r="F33" s="28"/>
      <c r="G33" s="28"/>
      <c r="H33" s="28"/>
      <c r="I33" s="29"/>
      <c r="J33" s="29"/>
      <c r="K33" s="29"/>
    </row>
    <row r="34" spans="1:11" ht="12.75">
      <c r="A34" s="29"/>
      <c r="B34" s="8"/>
      <c r="C34" s="8"/>
      <c r="D34" s="28"/>
      <c r="E34" s="28"/>
      <c r="F34" s="28"/>
      <c r="G34" s="28"/>
      <c r="H34" s="28"/>
      <c r="I34" s="29"/>
      <c r="J34" s="29"/>
      <c r="K34" s="29"/>
    </row>
    <row r="35" spans="1:11" ht="12.75">
      <c r="A35" s="29"/>
      <c r="B35" s="8"/>
      <c r="C35" s="8"/>
      <c r="D35" s="28"/>
      <c r="E35" s="28"/>
      <c r="F35" s="28"/>
      <c r="G35" s="28"/>
      <c r="H35" s="28"/>
      <c r="I35" s="29"/>
      <c r="J35" s="29"/>
      <c r="K35" s="29"/>
    </row>
    <row r="36" spans="1:11" ht="12.75">
      <c r="A36" s="29"/>
      <c r="B36" s="8"/>
      <c r="C36" s="8"/>
      <c r="D36" s="28"/>
      <c r="E36" s="28"/>
      <c r="F36" s="28"/>
      <c r="G36" s="28"/>
      <c r="H36" s="28"/>
      <c r="I36" s="29"/>
      <c r="J36" s="29"/>
      <c r="K36" s="29"/>
    </row>
    <row r="37" spans="1:11" ht="12.75">
      <c r="A37" s="29"/>
      <c r="B37" s="8"/>
      <c r="C37" s="8"/>
      <c r="D37" s="28"/>
      <c r="E37" s="28"/>
      <c r="F37" s="28"/>
      <c r="G37" s="28"/>
      <c r="H37" s="28"/>
      <c r="I37" s="29"/>
      <c r="J37" s="29"/>
      <c r="K37" s="29"/>
    </row>
    <row r="38" spans="1:11" ht="12.75">
      <c r="A38" s="29"/>
      <c r="B38" s="8"/>
      <c r="C38" s="8"/>
      <c r="D38" s="28"/>
      <c r="E38" s="28"/>
      <c r="F38" s="28"/>
      <c r="G38" s="28"/>
      <c r="H38" s="28"/>
      <c r="I38" s="29"/>
      <c r="J38" s="29"/>
      <c r="K38" s="29"/>
    </row>
    <row r="39" spans="1:11" ht="12.75">
      <c r="A39" s="29"/>
      <c r="B39" s="8"/>
      <c r="C39" s="8"/>
      <c r="D39" s="28"/>
      <c r="E39" s="28"/>
      <c r="F39" s="28"/>
      <c r="G39" s="28"/>
      <c r="H39" s="28"/>
      <c r="I39" s="29"/>
      <c r="J39" s="29"/>
      <c r="K39" s="29"/>
    </row>
    <row r="40" spans="1:11" ht="12.75">
      <c r="A40" s="29"/>
      <c r="B40" s="8"/>
      <c r="C40" s="8"/>
      <c r="D40" s="28"/>
      <c r="E40" s="28"/>
      <c r="F40" s="28"/>
      <c r="G40" s="28"/>
      <c r="H40" s="28"/>
      <c r="I40" s="29"/>
      <c r="J40" s="29"/>
      <c r="K40" s="29"/>
    </row>
    <row r="41" spans="1:11" ht="12.75">
      <c r="A41" s="29"/>
      <c r="B41" s="8"/>
      <c r="C41" s="8"/>
      <c r="D41" s="28"/>
      <c r="E41" s="28"/>
      <c r="F41" s="28"/>
      <c r="G41" s="28"/>
      <c r="H41" s="28"/>
      <c r="I41" s="29"/>
      <c r="J41" s="29"/>
      <c r="K41" s="29"/>
    </row>
    <row r="42" spans="1:11" ht="12.75">
      <c r="A42" s="29"/>
      <c r="B42" s="8"/>
      <c r="C42" s="8"/>
      <c r="D42" s="28"/>
      <c r="E42" s="28"/>
      <c r="F42" s="28"/>
      <c r="G42" s="28"/>
      <c r="H42" s="28"/>
      <c r="I42" s="29"/>
      <c r="J42" s="29"/>
      <c r="K42" s="29"/>
    </row>
    <row r="43" spans="1:11" ht="12.75">
      <c r="A43" s="29"/>
      <c r="B43" s="8"/>
      <c r="C43" s="8"/>
      <c r="D43" s="28"/>
      <c r="E43" s="28"/>
      <c r="F43" s="28"/>
      <c r="G43" s="28"/>
      <c r="H43" s="28"/>
      <c r="I43" s="29"/>
      <c r="J43" s="29"/>
      <c r="K43" s="29"/>
    </row>
    <row r="44" spans="1:11" ht="12.75">
      <c r="A44" s="29"/>
      <c r="B44" s="8"/>
      <c r="C44" s="8"/>
      <c r="D44" s="28"/>
      <c r="E44" s="28"/>
      <c r="F44" s="28"/>
      <c r="G44" s="28"/>
      <c r="H44" s="28"/>
      <c r="I44" s="29"/>
      <c r="J44" s="29"/>
      <c r="K44" s="29"/>
    </row>
    <row r="45" spans="1:11" ht="12.75">
      <c r="A45" s="29"/>
      <c r="B45" s="8"/>
      <c r="C45" s="8"/>
      <c r="D45" s="28"/>
      <c r="E45" s="28"/>
      <c r="F45" s="28"/>
      <c r="G45" s="28"/>
      <c r="H45" s="28"/>
      <c r="I45" s="29"/>
      <c r="J45" s="29"/>
      <c r="K45" s="29"/>
    </row>
    <row r="46" spans="1:11" ht="12.75">
      <c r="A46" s="29"/>
      <c r="B46" s="8"/>
      <c r="C46" s="8"/>
      <c r="D46" s="28"/>
      <c r="E46" s="28"/>
      <c r="F46" s="28"/>
      <c r="G46" s="28"/>
      <c r="H46" s="28"/>
      <c r="I46" s="29"/>
      <c r="J46" s="29"/>
      <c r="K46" s="29"/>
    </row>
    <row r="47" spans="1:11" ht="12.75">
      <c r="A47" s="29"/>
      <c r="B47" s="8"/>
      <c r="C47" s="8"/>
      <c r="D47" s="28"/>
      <c r="E47" s="28"/>
      <c r="F47" s="28"/>
      <c r="G47" s="28"/>
      <c r="H47" s="28"/>
      <c r="I47" s="29"/>
      <c r="J47" s="29"/>
      <c r="K47" s="29"/>
    </row>
    <row r="48" spans="1:11" ht="12.75">
      <c r="A48" s="29"/>
      <c r="B48" s="8"/>
      <c r="C48" s="8"/>
      <c r="D48" s="28"/>
      <c r="E48" s="28"/>
      <c r="F48" s="28"/>
      <c r="G48" s="28"/>
      <c r="H48" s="28"/>
      <c r="I48" s="29"/>
      <c r="J48" s="29"/>
      <c r="K48" s="29"/>
    </row>
    <row r="49" spans="1:11" ht="12.75">
      <c r="A49" s="29"/>
      <c r="B49" s="8"/>
      <c r="C49" s="8"/>
      <c r="D49" s="28"/>
      <c r="E49" s="28"/>
      <c r="F49" s="28"/>
      <c r="G49" s="28"/>
      <c r="H49" s="28"/>
      <c r="I49" s="29"/>
      <c r="J49" s="29"/>
      <c r="K49" s="29"/>
    </row>
    <row r="50" spans="1:11" ht="12.75">
      <c r="A50" s="29"/>
      <c r="B50" s="8"/>
      <c r="C50" s="8"/>
      <c r="D50" s="28"/>
      <c r="E50" s="28"/>
      <c r="F50" s="28"/>
      <c r="G50" s="28"/>
      <c r="H50" s="28"/>
      <c r="I50" s="29"/>
      <c r="J50" s="29"/>
      <c r="K50" s="29"/>
    </row>
    <row r="51" spans="1:11" ht="12.75">
      <c r="A51" s="29"/>
      <c r="B51" s="8"/>
      <c r="C51" s="8"/>
      <c r="D51" s="28"/>
      <c r="E51" s="28"/>
      <c r="F51" s="28"/>
      <c r="G51" s="28"/>
      <c r="H51" s="28"/>
      <c r="I51" s="29"/>
      <c r="J51" s="29"/>
      <c r="K51" s="29"/>
    </row>
    <row r="52" spans="1:11" ht="12.75">
      <c r="A52" s="29"/>
      <c r="B52" s="8"/>
      <c r="C52" s="8"/>
      <c r="D52" s="28"/>
      <c r="E52" s="28"/>
      <c r="F52" s="28"/>
      <c r="G52" s="28"/>
      <c r="H52" s="28"/>
      <c r="I52" s="29"/>
      <c r="J52" s="29"/>
      <c r="K52" s="29"/>
    </row>
    <row r="53" spans="1:11" ht="12.75">
      <c r="A53" s="29"/>
      <c r="B53" s="8"/>
      <c r="C53" s="8"/>
      <c r="D53" s="28"/>
      <c r="E53" s="28"/>
      <c r="F53" s="28"/>
      <c r="G53" s="28"/>
      <c r="H53" s="28"/>
      <c r="I53" s="29"/>
      <c r="J53" s="29"/>
      <c r="K53" s="29"/>
    </row>
    <row r="54" spans="1:11" ht="12.75">
      <c r="A54" s="29"/>
      <c r="B54" s="8"/>
      <c r="C54" s="8"/>
      <c r="D54" s="28"/>
      <c r="E54" s="28"/>
      <c r="F54" s="28"/>
      <c r="G54" s="28"/>
      <c r="H54" s="28"/>
      <c r="I54" s="29"/>
      <c r="J54" s="29"/>
      <c r="K54" s="29"/>
    </row>
    <row r="55" spans="1:11" ht="12.75">
      <c r="A55" s="29"/>
      <c r="B55" s="8"/>
      <c r="C55" s="8"/>
      <c r="D55" s="28"/>
      <c r="E55" s="28"/>
      <c r="F55" s="28"/>
      <c r="G55" s="28"/>
      <c r="H55" s="28"/>
      <c r="I55" s="29"/>
      <c r="J55" s="29"/>
      <c r="K55" s="29"/>
    </row>
    <row r="56" spans="1:11" ht="12.75">
      <c r="A56" s="29"/>
      <c r="B56" s="8"/>
      <c r="C56" s="8"/>
      <c r="D56" s="28"/>
      <c r="E56" s="28"/>
      <c r="F56" s="28"/>
      <c r="G56" s="28"/>
      <c r="H56" s="28"/>
      <c r="I56" s="29"/>
      <c r="J56" s="29"/>
      <c r="K56" s="29"/>
    </row>
    <row r="57" spans="1:11" ht="12.75">
      <c r="A57" s="29"/>
      <c r="B57" s="8"/>
      <c r="C57" s="8"/>
      <c r="D57" s="28"/>
      <c r="E57" s="28"/>
      <c r="F57" s="28"/>
      <c r="G57" s="28"/>
      <c r="H57" s="28"/>
      <c r="I57" s="29"/>
      <c r="J57" s="29"/>
      <c r="K57" s="29"/>
    </row>
    <row r="58" spans="1:11" ht="12.75">
      <c r="A58" s="29"/>
      <c r="B58" s="8"/>
      <c r="C58" s="8"/>
      <c r="D58" s="28"/>
      <c r="E58" s="28"/>
      <c r="F58" s="28"/>
      <c r="G58" s="28"/>
      <c r="H58" s="28"/>
      <c r="I58" s="29"/>
      <c r="J58" s="29"/>
      <c r="K58" s="29"/>
    </row>
    <row r="59" spans="1:11" ht="12.75">
      <c r="A59" s="29"/>
      <c r="B59" s="8"/>
      <c r="C59" s="8"/>
      <c r="D59" s="28"/>
      <c r="E59" s="28"/>
      <c r="F59" s="28"/>
      <c r="G59" s="28"/>
      <c r="H59" s="28"/>
      <c r="I59" s="29"/>
      <c r="J59" s="29"/>
      <c r="K59" s="29"/>
    </row>
    <row r="60" spans="1:11" ht="12.75">
      <c r="A60" s="29"/>
      <c r="B60" s="8"/>
      <c r="C60" s="8"/>
      <c r="D60" s="28"/>
      <c r="E60" s="28"/>
      <c r="F60" s="28"/>
      <c r="G60" s="28"/>
      <c r="H60" s="28"/>
      <c r="I60" s="29"/>
      <c r="J60" s="29"/>
      <c r="K60" s="29"/>
    </row>
    <row r="61" spans="1:11" ht="12.75">
      <c r="A61" s="29"/>
      <c r="B61" s="8"/>
      <c r="C61" s="8"/>
      <c r="D61" s="28"/>
      <c r="E61" s="28"/>
      <c r="F61" s="28"/>
      <c r="G61" s="28"/>
      <c r="H61" s="28"/>
      <c r="I61" s="29"/>
      <c r="J61" s="29"/>
      <c r="K61" s="29"/>
    </row>
    <row r="62" spans="1:11" ht="12.75">
      <c r="A62" s="29"/>
      <c r="B62" s="8"/>
      <c r="C62" s="8"/>
      <c r="D62" s="28"/>
      <c r="E62" s="28"/>
      <c r="F62" s="28"/>
      <c r="G62" s="28"/>
      <c r="H62" s="28"/>
      <c r="I62" s="29"/>
      <c r="J62" s="29"/>
      <c r="K62" s="29"/>
    </row>
    <row r="63" spans="1:11" ht="12.75">
      <c r="A63" s="29"/>
      <c r="B63" s="8"/>
      <c r="C63" s="8"/>
      <c r="D63" s="28"/>
      <c r="E63" s="28"/>
      <c r="F63" s="28"/>
      <c r="G63" s="28"/>
      <c r="H63" s="28"/>
      <c r="I63" s="29"/>
      <c r="J63" s="29"/>
      <c r="K63" s="29"/>
    </row>
    <row r="64" spans="1:11" ht="12.75">
      <c r="A64" s="29"/>
      <c r="B64" s="8"/>
      <c r="C64" s="8"/>
      <c r="D64" s="28"/>
      <c r="E64" s="28"/>
      <c r="F64" s="28"/>
      <c r="G64" s="28"/>
      <c r="H64" s="28"/>
      <c r="I64" s="29"/>
      <c r="J64" s="29"/>
      <c r="K64" s="29"/>
    </row>
    <row r="65" spans="1:11" ht="12.75">
      <c r="A65" s="29"/>
      <c r="B65" s="8"/>
      <c r="C65" s="8"/>
      <c r="D65" s="28"/>
      <c r="E65" s="28"/>
      <c r="F65" s="28"/>
      <c r="G65" s="28"/>
      <c r="H65" s="28"/>
      <c r="I65" s="29"/>
      <c r="J65" s="29"/>
      <c r="K65" s="29"/>
    </row>
    <row r="66" spans="1:11" ht="12.75">
      <c r="A66" s="29"/>
      <c r="B66" s="8"/>
      <c r="C66" s="8"/>
      <c r="D66" s="28"/>
      <c r="E66" s="28"/>
      <c r="F66" s="28"/>
      <c r="G66" s="28"/>
      <c r="H66" s="28"/>
      <c r="I66" s="29"/>
      <c r="J66" s="29"/>
      <c r="K66" s="29"/>
    </row>
    <row r="67" spans="1:11" ht="12.75">
      <c r="A67" s="29"/>
      <c r="B67" s="8"/>
      <c r="C67" s="8"/>
      <c r="D67" s="28"/>
      <c r="E67" s="28"/>
      <c r="F67" s="28"/>
      <c r="G67" s="28"/>
      <c r="H67" s="28"/>
      <c r="I67" s="29"/>
      <c r="J67" s="29"/>
      <c r="K67" s="29"/>
    </row>
  </sheetData>
  <sheetProtection password="ABAC" sheet="1" objects="1" scenarios="1"/>
  <mergeCells count="1">
    <mergeCell ref="D2:K2"/>
  </mergeCells>
  <hyperlinks>
    <hyperlink ref="D2" r:id="rId1" display="www.albert-motorsport.de 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3"/>
  <headerFooter alignWithMargins="0">
    <oddHeader>&amp;C&amp;F</oddHeader>
    <oddFooter>&amp;LGearbox-Calculator.xls&amp;CPage &amp;P of &amp;N&amp;RPrinted: 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Motorcycle Gearing Worksheet</dc:title>
  <dc:subject/>
  <dc:creator>Paul Kind</dc:creator>
  <cp:keywords/>
  <dc:description/>
  <cp:lastModifiedBy>Privat</cp:lastModifiedBy>
  <cp:lastPrinted>2012-01-16T21:24:09Z</cp:lastPrinted>
  <dcterms:created xsi:type="dcterms:W3CDTF">1999-03-23T03:46:38Z</dcterms:created>
  <dcterms:modified xsi:type="dcterms:W3CDTF">2019-01-22T15:31:39Z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